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756889cf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rics" sheetId="1" r:id="Re8e1f05b35bb48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-yy"/>
    <x:numFmt numFmtId="201" formatCode="0.0%"/>
    <x:numFmt numFmtId="202" formatCode="#,##0;(#,##0);&quot;-&quot;"/>
    <x:numFmt numFmtId="203" formatCode="0.0&quot;x&quot;"/>
    <x:numFmt numFmtId="204" formatCode="#,##0"/>
    <x:numFmt numFmtId="205" formatCode="0.0"/>
  </x:numFmts>
  <x:fonts count="7">
    <x:font>
      <x:sz val="11"/>
      <x:name val="Carlito"/>
    </x:font>
    <x:font>
      <x:sz val="11"/>
      <x:color rgb="FF1C1E31"/>
      <x:name val="DM Sans"/>
    </x:font>
    <x:font>
      <x:sz val="17"/>
      <x:color rgb="FF1C1E31"/>
      <x:name val="Plus Jakarta Sans ExtraBold"/>
    </x:font>
    <x:font>
      <x:sz val="10"/>
      <x:color rgb="FF5B5F7D"/>
      <x:name val="DM Sans"/>
    </x:font>
    <x:font>
      <x:b/>
      <x:sz val="11"/>
      <x:color rgb="FFFFFFFF"/>
      <x:name val="DM Sans"/>
    </x:font>
    <x:font>
      <x:sz val="11"/>
      <x:color rgb="FF1646AB"/>
      <x:name val="DM Sans"/>
    </x:font>
    <x:font>
      <x:sz val="11"/>
      <x:color rgb="FF000000"/>
      <x:name val="DM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040B1C"/>
      </x:patternFill>
    </x:fill>
    <x:fill>
      <x:patternFill patternType="solid">
        <x:fgColor rgb="FFFFF6D6"/>
      </x:patternFill>
    </x:fill>
    <x:fill>
      <x:patternFill patternType="solid">
        <x:fgColor rgb="FFF0F0F2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4" fontId="6" fillId="4" borderId="0" xfId="0" applyNumberFormat="1" applyFont="1" applyFill="1" applyBorder="1" applyAlignment="1">
      <x:alignment vertical="center"/>
    </x:xf>
    <x:xf numFmtId="205" fontId="6" fillId="4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24b99bb42471b" /><Relationship Type="http://schemas.openxmlformats.org/officeDocument/2006/relationships/theme" Target="/xl/theme/theme1.xml" Id="Rbfbf5d1adf5b424a" /><Relationship Type="http://schemas.openxmlformats.org/officeDocument/2006/relationships/sharedStrings" Target="/xl/sharedStrings.xml" Id="R7b4c90d2149243ee" /><Relationship Type="http://schemas.openxmlformats.org/officeDocument/2006/relationships/worksheet" Target="/xl/worksheets/sheet1.xml" Id="Re8e1f05b35bb48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0B1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1" customHeight="1">
      <x:c r="A2" s="3" t="str">
        <x:v>Superwork RevOps Metrics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4" t="str">
        <x:v>EUR example. Replace amber cells. All completed months require an explicit zero for no activity.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4" t="str">
        <x:v>Jan-Mar are illustrative. Apr-Dec remain blank until you enter data. Use one currency and amount basis.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10" t="str">
        <x:v>Monthly metrics</x:v>
      </x:c>
      <x:c r="B7" s="11" t="n">
        <x:v>46023</x:v>
      </x:c>
      <x:c r="C7" s="11" t="n">
        <x:v>46054</x:v>
      </x:c>
      <x:c r="D7" s="11" t="n">
        <x:v>46082</x:v>
      </x:c>
      <x:c r="E7" s="11" t="n">
        <x:v>46113</x:v>
      </x:c>
      <x:c r="F7" s="11" t="n">
        <x:v>46143</x:v>
      </x:c>
      <x:c r="G7" s="11" t="n">
        <x:v>46174</x:v>
      </x:c>
      <x:c r="H7" s="11" t="n">
        <x:v>46204</x:v>
      </x:c>
      <x:c r="I7" s="11" t="n">
        <x:v>46235</x:v>
      </x:c>
      <x:c r="J7" s="11" t="n">
        <x:v>46266</x:v>
      </x:c>
      <x:c r="K7" s="11" t="n">
        <x:v>46296</x:v>
      </x:c>
      <x:c r="L7" s="11" t="n">
        <x:v>46327</x:v>
      </x:c>
      <x:c r="M7" s="11" t="n">
        <x:v>46357</x:v>
      </x:c>
      <x:c r="N7" s="2"/>
    </x:row>
    <x:row r="8" ht="23" customHeight="1">
      <x:c r="A8" s="2" t="str">
        <x:v>Closing MRR</x:v>
      </x:c>
      <x:c r="B8" s="18" t="n">
        <x:f>IF(COUNT(B22:B27)&lt;6,"",B22+B23+B24-B25-B26+B27)</x:f>
        <x:v>56000</x:v>
      </x:c>
      <x:c r="C8" s="18" t="n">
        <x:f>IF(COUNT(C22:C27)&lt;6,"",C22+C23+C24-C25-C26+C27)</x:f>
        <x:v>61200</x:v>
      </x:c>
      <x:c r="D8" s="18" t="n">
        <x:f>IF(COUNT(D22:D27)&lt;6,"",D22+D23+D24-D25-D26+D27)</x:f>
        <x:v>66000</x:v>
      </x:c>
      <x:c r="E8" s="18" t="str">
        <x:f>IF(COUNT(E22:E27)&lt;6,"",E22+E23+E24-E25-E26+E27)</x:f>
      </x:c>
      <x:c r="F8" s="18" t="str">
        <x:f>IF(COUNT(F22:F27)&lt;6,"",F22+F23+F24-F25-F26+F27)</x:f>
      </x:c>
      <x:c r="G8" s="18" t="str">
        <x:f>IF(COUNT(G22:G27)&lt;6,"",G22+G23+G24-G25-G26+G27)</x:f>
      </x:c>
      <x:c r="H8" s="18" t="str">
        <x:f>IF(COUNT(H22:H27)&lt;6,"",H22+H23+H24-H25-H26+H27)</x:f>
      </x:c>
      <x:c r="I8" s="18" t="str">
        <x:f>IF(COUNT(I22:I27)&lt;6,"",I22+I23+I24-I25-I26+I27)</x:f>
      </x:c>
      <x:c r="J8" s="18" t="str">
        <x:f>IF(COUNT(J22:J27)&lt;6,"",J22+J23+J24-J25-J26+J27)</x:f>
      </x:c>
      <x:c r="K8" s="18" t="str">
        <x:f>IF(COUNT(K22:K27)&lt;6,"",K22+K23+K24-K25-K26+K27)</x:f>
      </x:c>
      <x:c r="L8" s="18" t="str">
        <x:f>IF(COUNT(L22:L27)&lt;6,"",L22+L23+L24-L25-L26+L27)</x:f>
      </x:c>
      <x:c r="M8" s="18" t="str">
        <x:f>IF(COUNT(M22:M27)&lt;6,"",M22+M23+M24-M25-M26+M27)</x:f>
      </x:c>
      <x:c r="N8" s="2"/>
    </x:row>
    <x:row r="9" ht="23" customHeight="1">
      <x:c r="A9" s="2" t="str">
        <x:v>ARR run rate</x:v>
      </x:c>
      <x:c r="B9" s="18" t="n">
        <x:f>IF(B8="","",B8*12)</x:f>
        <x:v>672000</x:v>
      </x:c>
      <x:c r="C9" s="18" t="n">
        <x:f>IF(C8="","",C8*12)</x:f>
        <x:v>734400</x:v>
      </x:c>
      <x:c r="D9" s="18" t="n">
        <x:f>IF(D8="","",D8*12)</x:f>
        <x:v>792000</x:v>
      </x:c>
      <x:c r="E9" s="18" t="str">
        <x:f>IF(E8="","",E8*12)</x:f>
      </x:c>
      <x:c r="F9" s="18" t="str">
        <x:f>IF(F8="","",F8*12)</x:f>
      </x:c>
      <x:c r="G9" s="18" t="str">
        <x:f>IF(G8="","",G8*12)</x:f>
      </x:c>
      <x:c r="H9" s="18" t="str">
        <x:f>IF(H8="","",H8*12)</x:f>
      </x:c>
      <x:c r="I9" s="18" t="str">
        <x:f>IF(I8="","",I8*12)</x:f>
      </x:c>
      <x:c r="J9" s="18" t="str">
        <x:f>IF(J8="","",J8*12)</x:f>
      </x:c>
      <x:c r="K9" s="18" t="str">
        <x:f>IF(K8="","",K8*12)</x:f>
      </x:c>
      <x:c r="L9" s="18" t="str">
        <x:f>IF(L8="","",L8*12)</x:f>
      </x:c>
      <x:c r="M9" s="18" t="str">
        <x:f>IF(M8="","",M8*12)</x:f>
      </x:c>
      <x:c r="N9" s="2"/>
    </x:row>
    <x:row r="10" ht="23" customHeight="1">
      <x:c r="A10" s="2" t="str">
        <x:v>MRR growth</x:v>
      </x:c>
      <x:c r="B10" s="19" t="n">
        <x:f>IF(OR(B8="",B22=0),"",B8/B22-1)</x:f>
        <x:v>0.1200000000000001</x:v>
      </x:c>
      <x:c r="C10" s="19" t="n">
        <x:f>IF(OR(C8="",C22=0),"",C8/C22-1)</x:f>
        <x:v>0.09285714285714275</x:v>
      </x:c>
      <x:c r="D10" s="19" t="n">
        <x:f>IF(OR(D8="",D22=0),"",D8/D22-1)</x:f>
        <x:v>0.07843137254901955</x:v>
      </x:c>
      <x:c r="E10" s="19" t="str">
        <x:f>IF(OR(E8="",E22=0),"",E8/E22-1)</x:f>
      </x:c>
      <x:c r="F10" s="19" t="str">
        <x:f>IF(OR(F8="",F22=0),"",F8/F22-1)</x:f>
      </x:c>
      <x:c r="G10" s="19" t="str">
        <x:f>IF(OR(G8="",G22=0),"",G8/G22-1)</x:f>
      </x:c>
      <x:c r="H10" s="19" t="str">
        <x:f>IF(OR(H8="",H22=0),"",H8/H22-1)</x:f>
      </x:c>
      <x:c r="I10" s="19" t="str">
        <x:f>IF(OR(I8="",I22=0),"",I8/I22-1)</x:f>
      </x:c>
      <x:c r="J10" s="19" t="str">
        <x:f>IF(OR(J8="",J22=0),"",J8/J22-1)</x:f>
      </x:c>
      <x:c r="K10" s="19" t="str">
        <x:f>IF(OR(K8="",K22=0),"",K8/K22-1)</x:f>
      </x:c>
      <x:c r="L10" s="19" t="str">
        <x:f>IF(OR(L8="",L22=0),"",L8/L22-1)</x:f>
      </x:c>
      <x:c r="M10" s="19" t="str">
        <x:f>IF(OR(M8="",M22=0),"",M8/M22-1)</x:f>
      </x:c>
      <x:c r="N10" s="2"/>
    </x:row>
    <x:row r="11" ht="23" customHeight="1">
      <x:c r="A11" s="2" t="str">
        <x:v>Net revenue retention</x:v>
      </x:c>
      <x:c r="B11" s="19" t="n">
        <x:f>IF(OR(COUNT(B22,B24:B26,B28)&lt;5,B22=0),"",(B22+B24-B25-B26+B28)/B22)</x:f>
        <x:v>1</x:v>
      </x:c>
      <x:c r="C11" s="19" t="n">
        <x:f>IF(OR(COUNT(C22,C24:C26,C28)&lt;5,C22=0),"",(C22+C24-C25-C26+C28)/C22)</x:f>
        <x:v>0.9767857142857143</x:v>
      </x:c>
      <x:c r="D11" s="19" t="n">
        <x:f>IF(OR(COUNT(D22,D24:D26,D28)&lt;5,D22=0),"",(D22+D24-D25-D26+D28)/D22)</x:f>
        <x:v>1.0130718954248366</x:v>
      </x:c>
      <x:c r="E11" s="19" t="str">
        <x:f>IF(OR(COUNT(E22,E24:E26,E28)&lt;5,E22=0),"",(E22+E24-E25-E26+E28)/E22)</x:f>
      </x:c>
      <x:c r="F11" s="19" t="str">
        <x:f>IF(OR(COUNT(F22,F24:F26,F28)&lt;5,F22=0),"",(F22+F24-F25-F26+F28)/F22)</x:f>
      </x:c>
      <x:c r="G11" s="19" t="str">
        <x:f>IF(OR(COUNT(G22,G24:G26,G28)&lt;5,G22=0),"",(G22+G24-G25-G26+G28)/G22)</x:f>
      </x:c>
      <x:c r="H11" s="19" t="str">
        <x:f>IF(OR(COUNT(H22,H24:H26,H28)&lt;5,H22=0),"",(H22+H24-H25-H26+H28)/H22)</x:f>
      </x:c>
      <x:c r="I11" s="19" t="str">
        <x:f>IF(OR(COUNT(I22,I24:I26,I28)&lt;5,I22=0),"",(I22+I24-I25-I26+I28)/I22)</x:f>
      </x:c>
      <x:c r="J11" s="19" t="str">
        <x:f>IF(OR(COUNT(J22,J24:J26,J28)&lt;5,J22=0),"",(J22+J24-J25-J26+J28)/J22)</x:f>
      </x:c>
      <x:c r="K11" s="19" t="str">
        <x:f>IF(OR(COUNT(K22,K24:K26,K28)&lt;5,K22=0),"",(K22+K24-K25-K26+K28)/K22)</x:f>
      </x:c>
      <x:c r="L11" s="19" t="str">
        <x:f>IF(OR(COUNT(L22,L24:L26,L28)&lt;5,L22=0),"",(L22+L24-L25-L26+L28)/L22)</x:f>
      </x:c>
      <x:c r="M11" s="19" t="str">
        <x:f>IF(OR(COUNT(M22,M24:M26,M28)&lt;5,M22=0),"",(M22+M24-M25-M26+M28)/M22)</x:f>
      </x:c>
      <x:c r="N11" s="2"/>
    </x:row>
    <x:row r="12" ht="23" customHeight="1">
      <x:c r="A12" s="2" t="str">
        <x:v>Gross revenue retention</x:v>
      </x:c>
      <x:c r="B12" s="19" t="n">
        <x:f>IF(OR(COUNT(B22,B25:B26)&lt;3,B22=0),"",(B22-B25-B26)/B22)</x:f>
        <x:v>0.96</x:v>
      </x:c>
      <x:c r="C12" s="19" t="n">
        <x:f>IF(OR(COUNT(C22,C25:C26)&lt;3,C22=0),"",(C22-C25-C26)/C22)</x:f>
        <x:v>0.95</x:v>
      </x:c>
      <x:c r="D12" s="19" t="n">
        <x:f>IF(OR(COUNT(D22,D25:D26)&lt;3,D22=0),"",(D22-D25-D26)/D22)</x:f>
        <x:v>0.9771241830065359</x:v>
      </x:c>
      <x:c r="E12" s="19" t="str">
        <x:f>IF(OR(COUNT(E22,E25:E26)&lt;3,E22=0),"",(E22-E25-E26)/E22)</x:f>
      </x:c>
      <x:c r="F12" s="19" t="str">
        <x:f>IF(OR(COUNT(F22,F25:F26)&lt;3,F22=0),"",(F22-F25-F26)/F22)</x:f>
      </x:c>
      <x:c r="G12" s="19" t="str">
        <x:f>IF(OR(COUNT(G22,G25:G26)&lt;3,G22=0),"",(G22-G25-G26)/G22)</x:f>
      </x:c>
      <x:c r="H12" s="19" t="str">
        <x:f>IF(OR(COUNT(H22,H25:H26)&lt;3,H22=0),"",(H22-H25-H26)/H22)</x:f>
      </x:c>
      <x:c r="I12" s="19" t="str">
        <x:f>IF(OR(COUNT(I22,I25:I26)&lt;3,I22=0),"",(I22-I25-I26)/I22)</x:f>
      </x:c>
      <x:c r="J12" s="19" t="str">
        <x:f>IF(OR(COUNT(J22,J25:J26)&lt;3,J22=0),"",(J22-J25-J26)/J22)</x:f>
      </x:c>
      <x:c r="K12" s="19" t="str">
        <x:f>IF(OR(COUNT(K22,K25:K26)&lt;3,K22=0),"",(K22-K25-K26)/K22)</x:f>
      </x:c>
      <x:c r="L12" s="19" t="str">
        <x:f>IF(OR(COUNT(L22,L25:L26)&lt;3,L22=0),"",(L22-L25-L26)/L22)</x:f>
      </x:c>
      <x:c r="M12" s="19" t="str">
        <x:f>IF(OR(COUNT(M22,M25:M26)&lt;3,M22=0),"",(M22-M25-M26)/M22)</x:f>
      </x:c>
      <x:c r="N12" s="2"/>
    </x:row>
    <x:row r="13" ht="23" customHeight="1">
      <x:c r="A13" s="2" t="str">
        <x:v>Pipeline coverage</x:v>
      </x:c>
      <x:c r="B13" s="20" t="n">
        <x:f>IF(OR(COUNT(B36:B37)&lt;2,B37=0),"",B36/B37)</x:f>
        <x:v>3</x:v>
      </x:c>
      <x:c r="C13" s="20" t="n">
        <x:f>IF(OR(COUNT(C36:C37)&lt;2,C37=0),"",C36/C37)</x:f>
        <x:v>3.3846153846153846</x:v>
      </x:c>
      <x:c r="D13" s="20" t="n">
        <x:f>IF(OR(COUNT(D36:D37)&lt;2,D37=0),"",D36/D37)</x:f>
        <x:v>3.3333333333333335</x:v>
      </x:c>
      <x:c r="E13" s="20" t="str">
        <x:f>IF(OR(COUNT(E36:E37)&lt;2,E37=0),"",E36/E37)</x:f>
      </x:c>
      <x:c r="F13" s="20" t="str">
        <x:f>IF(OR(COUNT(F36:F37)&lt;2,F37=0),"",F36/F37)</x:f>
      </x:c>
      <x:c r="G13" s="20" t="str">
        <x:f>IF(OR(COUNT(G36:G37)&lt;2,G37=0),"",G36/G37)</x:f>
      </x:c>
      <x:c r="H13" s="20" t="str">
        <x:f>IF(OR(COUNT(H36:H37)&lt;2,H37=0),"",H36/H37)</x:f>
      </x:c>
      <x:c r="I13" s="20" t="str">
        <x:f>IF(OR(COUNT(I36:I37)&lt;2,I37=0),"",I36/I37)</x:f>
      </x:c>
      <x:c r="J13" s="20" t="str">
        <x:f>IF(OR(COUNT(J36:J37)&lt;2,J37=0),"",J36/J37)</x:f>
      </x:c>
      <x:c r="K13" s="20" t="str">
        <x:f>IF(OR(COUNT(K36:K37)&lt;2,K37=0),"",K36/K37)</x:f>
      </x:c>
      <x:c r="L13" s="20" t="str">
        <x:f>IF(OR(COUNT(L36:L37)&lt;2,L37=0),"",L36/L37)</x:f>
      </x:c>
      <x:c r="M13" s="20" t="str">
        <x:f>IF(OR(COUNT(M36:M37)&lt;2,M37=0),"",M36/M37)</x:f>
      </x:c>
      <x:c r="N13" s="2"/>
    </x:row>
    <x:row r="14" ht="23" customHeight="1">
      <x:c r="A14" s="2" t="str">
        <x:v>Closed deal win rate</x:v>
      </x:c>
      <x:c r="B14" s="19" t="n">
        <x:f>IF(OR(COUNT(B38:B39)&lt;2,SUM(B38:B39)=0),"",B38/SUM(B38:B39))</x:f>
        <x:v>0.4</x:v>
      </x:c>
      <x:c r="C14" s="19" t="n">
        <x:f>IF(OR(COUNT(C38:C39)&lt;2,SUM(C38:C39)=0),"",C38/SUM(C38:C39))</x:f>
        <x:v>0.5</x:v>
      </x:c>
      <x:c r="D14" s="19" t="n">
        <x:f>IF(OR(COUNT(D38:D39)&lt;2,SUM(D38:D39)=0),"",D38/SUM(D38:D39))</x:f>
        <x:v>0.3333333333333333</x:v>
      </x:c>
      <x:c r="E14" s="19" t="str">
        <x:f>IF(OR(COUNT(E38:E39)&lt;2,SUM(E38:E39)=0),"",E38/SUM(E38:E39))</x:f>
      </x:c>
      <x:c r="F14" s="19" t="str">
        <x:f>IF(OR(COUNT(F38:F39)&lt;2,SUM(F38:F39)=0),"",F38/SUM(F38:F39))</x:f>
      </x:c>
      <x:c r="G14" s="19" t="str">
        <x:f>IF(OR(COUNT(G38:G39)&lt;2,SUM(G38:G39)=0),"",G38/SUM(G38:G39))</x:f>
      </x:c>
      <x:c r="H14" s="19" t="str">
        <x:f>IF(OR(COUNT(H38:H39)&lt;2,SUM(H38:H39)=0),"",H38/SUM(H38:H39))</x:f>
      </x:c>
      <x:c r="I14" s="19" t="str">
        <x:f>IF(OR(COUNT(I38:I39)&lt;2,SUM(I38:I39)=0),"",I38/SUM(I38:I39))</x:f>
      </x:c>
      <x:c r="J14" s="19" t="str">
        <x:f>IF(OR(COUNT(J38:J39)&lt;2,SUM(J38:J39)=0),"",J38/SUM(J38:J39))</x:f>
      </x:c>
      <x:c r="K14" s="19" t="str">
        <x:f>IF(OR(COUNT(K38:K39)&lt;2,SUM(K38:K39)=0),"",K38/SUM(K38:K39))</x:f>
      </x:c>
      <x:c r="L14" s="19" t="str">
        <x:f>IF(OR(COUNT(L38:L39)&lt;2,SUM(L38:L39)=0),"",L38/SUM(L38:L39))</x:f>
      </x:c>
      <x:c r="M14" s="19" t="str">
        <x:f>IF(OR(COUNT(M38:M39)&lt;2,SUM(M38:M39)=0),"",M38/SUM(M38:M39))</x:f>
      </x:c>
      <x:c r="N14" s="2"/>
    </x:row>
    <x:row r="15" ht="23" customHeight="1">
      <x:c r="A15" s="2" t="str">
        <x:v>Same-month blended CAC</x:v>
      </x:c>
      <x:c r="B15" s="21" t="n">
        <x:f>IF(OR(COUNT(B40,B30)&lt;2,B30=0),"",B40/B30)</x:f>
        <x:v>3600</x:v>
      </x:c>
      <x:c r="C15" s="21" t="n">
        <x:f>IF(OR(COUNT(C40,C30)&lt;2,C30=0),"",C40/C30)</x:f>
        <x:v>3666.6666666666665</x:v>
      </x:c>
      <x:c r="D15" s="21" t="n">
        <x:f>IF(OR(COUNT(D40,D30)&lt;2,D30=0),"",D40/D30)</x:f>
        <x:v>4750</x:v>
      </x:c>
      <x:c r="E15" s="21" t="str">
        <x:f>IF(OR(COUNT(E40,E30)&lt;2,E30=0),"",E40/E30)</x:f>
      </x:c>
      <x:c r="F15" s="21" t="str">
        <x:f>IF(OR(COUNT(F40,F30)&lt;2,F30=0),"",F40/F30)</x:f>
      </x:c>
      <x:c r="G15" s="21" t="str">
        <x:f>IF(OR(COUNT(G40,G30)&lt;2,G30=0),"",G40/G30)</x:f>
      </x:c>
      <x:c r="H15" s="21" t="str">
        <x:f>IF(OR(COUNT(H40,H30)&lt;2,H30=0),"",H40/H30)</x:f>
      </x:c>
      <x:c r="I15" s="21" t="str">
        <x:f>IF(OR(COUNT(I40,I30)&lt;2,I30=0),"",I40/I30)</x:f>
      </x:c>
      <x:c r="J15" s="21" t="str">
        <x:f>IF(OR(COUNT(J40,J30)&lt;2,J30=0),"",J40/J30)</x:f>
      </x:c>
      <x:c r="K15" s="21" t="str">
        <x:f>IF(OR(COUNT(K40,K30)&lt;2,K30=0),"",K40/K30)</x:f>
      </x:c>
      <x:c r="L15" s="21" t="str">
        <x:f>IF(OR(COUNT(L40,L30)&lt;2,L30=0),"",L40/L30)</x:f>
      </x:c>
      <x:c r="M15" s="21" t="str">
        <x:f>IF(OR(COUNT(M40,M30)&lt;2,M30=0),"",M40/M30)</x:f>
      </x:c>
      <x:c r="N15" s="2"/>
    </x:row>
    <x:row r="16" ht="23" customHeight="1">
      <x:c r="A16" s="2" t="str">
        <x:v>CAC payback proxy (months)</x:v>
      </x:c>
      <x:c r="B16" s="22" t="n">
        <x:f>IF(OR(COUNT(B15,B23,B30,B41)&lt;4,B23=0,B30=0,B41=0),"",B15/((B23/B30)*B41))</x:f>
        <x:v>4.5</x:v>
      </x:c>
      <x:c r="C16" s="22" t="n">
        <x:f>IF(OR(COUNT(C15,C23,C30,C41)&lt;4,C23=0,C30=0,C41=0),"",C15/((C23/C30)*C41))</x:f>
        <x:v>4.583333333333333</x:v>
      </x:c>
      <x:c r="D16" s="22" t="n">
        <x:f>IF(OR(COUNT(D15,D23,D30,D41)&lt;4,D23=0,D30=0,D41=0),"",D15/((D23/D30)*D41))</x:f>
        <x:v>5.9375</x:v>
      </x:c>
      <x:c r="E16" s="22" t="str">
        <x:f>IF(OR(COUNT(E15,E23,E30,E41)&lt;4,E23=0,E30=0,E41=0),"",E15/((E23/E30)*E41))</x:f>
      </x:c>
      <x:c r="F16" s="22" t="str">
        <x:f>IF(OR(COUNT(F15,F23,F30,F41)&lt;4,F23=0,F30=0,F41=0),"",F15/((F23/F30)*F41))</x:f>
      </x:c>
      <x:c r="G16" s="22" t="str">
        <x:f>IF(OR(COUNT(G15,G23,G30,G41)&lt;4,G23=0,G30=0,G41=0),"",G15/((G23/G30)*G41))</x:f>
      </x:c>
      <x:c r="H16" s="22" t="str">
        <x:f>IF(OR(COUNT(H15,H23,H30,H41)&lt;4,H23=0,H30=0,H41=0),"",H15/((H23/H30)*H41))</x:f>
      </x:c>
      <x:c r="I16" s="22" t="str">
        <x:f>IF(OR(COUNT(I15,I23,I30,I41)&lt;4,I23=0,I30=0,I41=0),"",I15/((I23/I30)*I41))</x:f>
      </x:c>
      <x:c r="J16" s="22" t="str">
        <x:f>IF(OR(COUNT(J15,J23,J30,J41)&lt;4,J23=0,J30=0,J41=0),"",J15/((J23/J30)*J41))</x:f>
      </x:c>
      <x:c r="K16" s="22" t="str">
        <x:f>IF(OR(COUNT(K15,K23,K30,K41)&lt;4,K23=0,K30=0,K41=0),"",K15/((K23/K30)*K41))</x:f>
      </x:c>
      <x:c r="L16" s="22" t="str">
        <x:f>IF(OR(COUNT(L15,L23,L30,L41)&lt;4,L23=0,L30=0,L41=0),"",L15/((L23/L30)*L41))</x:f>
      </x:c>
      <x:c r="M16" s="22" t="str">
        <x:f>IF(OR(COUNT(M15,M23,M30,M41)&lt;4,M23=0,M30=0,M41=0),"",M15/((M23/M30)*M41))</x:f>
      </x:c>
      <x:c r="N16" s="2"/>
    </x:row>
    <x:row r="17" ht="23" customHeight="1">
      <x:c r="A17" s="2" t="str">
        <x:v>Lead cohort to MQL conversion</x:v>
      </x:c>
      <x:c r="B17" s="19" t="n">
        <x:f>IF(OR(COUNT(B44:B45)&lt;2,B44=0),"",B45/B44)</x:f>
        <x:v>0.3</x:v>
      </x:c>
      <x:c r="C17" s="19" t="n">
        <x:f>IF(OR(COUNT(C44:C45)&lt;2,C44=0),"",C45/C44)</x:f>
        <x:v>0.3</x:v>
      </x:c>
      <x:c r="D17" s="19" t="n">
        <x:f>IF(OR(COUNT(D44:D45)&lt;2,D44=0),"",D45/D44)</x:f>
        <x:v>0.3</x:v>
      </x:c>
      <x:c r="E17" s="19" t="str">
        <x:f>IF(OR(COUNT(E44:E45)&lt;2,E44=0),"",E45/E44)</x:f>
      </x:c>
      <x:c r="F17" s="19" t="str">
        <x:f>IF(OR(COUNT(F44:F45)&lt;2,F44=0),"",F45/F44)</x:f>
      </x:c>
      <x:c r="G17" s="19" t="str">
        <x:f>IF(OR(COUNT(G44:G45)&lt;2,G44=0),"",G45/G44)</x:f>
      </x:c>
      <x:c r="H17" s="19" t="str">
        <x:f>IF(OR(COUNT(H44:H45)&lt;2,H44=0),"",H45/H44)</x:f>
      </x:c>
      <x:c r="I17" s="19" t="str">
        <x:f>IF(OR(COUNT(I44:I45)&lt;2,I44=0),"",I45/I44)</x:f>
      </x:c>
      <x:c r="J17" s="19" t="str">
        <x:f>IF(OR(COUNT(J44:J45)&lt;2,J44=0),"",J45/J44)</x:f>
      </x:c>
      <x:c r="K17" s="19" t="str">
        <x:f>IF(OR(COUNT(K44:K45)&lt;2,K44=0),"",K45/K44)</x:f>
      </x:c>
      <x:c r="L17" s="19" t="str">
        <x:f>IF(OR(COUNT(L44:L45)&lt;2,L44=0),"",L45/L44)</x:f>
      </x:c>
      <x:c r="M17" s="19" t="str">
        <x:f>IF(OR(COUNT(M44:M45)&lt;2,M44=0),"",M45/M44)</x:f>
      </x:c>
      <x:c r="N17" s="2"/>
    </x:row>
    <x:row r="18" ht="23" customHeight="1">
      <x:c r="A18" s="2" t="str">
        <x:v>MQL cohort to SQL conversion</x:v>
      </x:c>
      <x:c r="B18" s="19" t="n">
        <x:f>IF(OR(COUNT(B46:B47)&lt;2,B46=0),"",B47/B46)</x:f>
        <x:v>0.5</x:v>
      </x:c>
      <x:c r="C18" s="19" t="n">
        <x:f>IF(OR(COUNT(C46:C47)&lt;2,C46=0),"",C47/C46)</x:f>
        <x:v>0.5208333333333334</x:v>
      </x:c>
      <x:c r="D18" s="19" t="n">
        <x:f>IF(OR(COUNT(D46:D47)&lt;2,D46=0),"",D47/D46)</x:f>
        <x:v>0.5217391304347826</x:v>
      </x:c>
      <x:c r="E18" s="19" t="str">
        <x:f>IF(OR(COUNT(E46:E47)&lt;2,E46=0),"",E47/E46)</x:f>
      </x:c>
      <x:c r="F18" s="19" t="str">
        <x:f>IF(OR(COUNT(F46:F47)&lt;2,F46=0),"",F47/F46)</x:f>
      </x:c>
      <x:c r="G18" s="19" t="str">
        <x:f>IF(OR(COUNT(G46:G47)&lt;2,G46=0),"",G47/G46)</x:f>
      </x:c>
      <x:c r="H18" s="19" t="str">
        <x:f>IF(OR(COUNT(H46:H47)&lt;2,H46=0),"",H47/H46)</x:f>
      </x:c>
      <x:c r="I18" s="19" t="str">
        <x:f>IF(OR(COUNT(I46:I47)&lt;2,I46=0),"",I47/I46)</x:f>
      </x:c>
      <x:c r="J18" s="19" t="str">
        <x:f>IF(OR(COUNT(J46:J47)&lt;2,J46=0),"",J47/J46)</x:f>
      </x:c>
      <x:c r="K18" s="19" t="str">
        <x:f>IF(OR(COUNT(K46:K47)&lt;2,K46=0),"",K47/K46)</x:f>
      </x:c>
      <x:c r="L18" s="19" t="str">
        <x:f>IF(OR(COUNT(L46:L47)&lt;2,L46=0),"",L47/L46)</x:f>
      </x:c>
      <x:c r="M18" s="19" t="str">
        <x:f>IF(OR(COUNT(M46:M47)&lt;2,M46=0),"",M47/M46)</x:f>
      </x:c>
      <x:c r="N18" s="2"/>
    </x:row>
    <x:row r="19" ht="23" customHeight="1">
      <x:c r="A19" s="2" t="str">
        <x:v>SQL cohort to opportunity conversion</x:v>
      </x:c>
      <x:c r="B19" s="19" t="n">
        <x:f>IF(OR(COUNT(B48:B49)&lt;2,B48=0),"",B49/B48)</x:f>
        <x:v>0.5555555555555556</x:v>
      </x:c>
      <x:c r="C19" s="19" t="n">
        <x:f>IF(OR(COUNT(C48:C49)&lt;2,C48=0),"",C49/C48)</x:f>
        <x:v>0.5909090909090909</x:v>
      </x:c>
      <x:c r="D19" s="19" t="n">
        <x:f>IF(OR(COUNT(D48:D49)&lt;2,D48=0),"",D49/D48)</x:f>
        <x:v>0.5714285714285714</x:v>
      </x:c>
      <x:c r="E19" s="19" t="str">
        <x:f>IF(OR(COUNT(E48:E49)&lt;2,E48=0),"",E49/E48)</x:f>
      </x:c>
      <x:c r="F19" s="19" t="str">
        <x:f>IF(OR(COUNT(F48:F49)&lt;2,F48=0),"",F49/F48)</x:f>
      </x:c>
      <x:c r="G19" s="19" t="str">
        <x:f>IF(OR(COUNT(G48:G49)&lt;2,G48=0),"",G49/G48)</x:f>
      </x:c>
      <x:c r="H19" s="19" t="str">
        <x:f>IF(OR(COUNT(H48:H49)&lt;2,H48=0),"",H49/H48)</x:f>
      </x:c>
      <x:c r="I19" s="19" t="str">
        <x:f>IF(OR(COUNT(I48:I49)&lt;2,I48=0),"",I49/I48)</x:f>
      </x:c>
      <x:c r="J19" s="19" t="str">
        <x:f>IF(OR(COUNT(J48:J49)&lt;2,J48=0),"",J49/J48)</x:f>
      </x:c>
      <x:c r="K19" s="19" t="str">
        <x:f>IF(OR(COUNT(K48:K49)&lt;2,K48=0),"",K49/K48)</x:f>
      </x:c>
      <x:c r="L19" s="19" t="str">
        <x:f>IF(OR(COUNT(L48:L49)&lt;2,L48=0),"",L49/L48)</x:f>
      </x:c>
      <x:c r="M19" s="19" t="str">
        <x:f>IF(OR(COUNT(M48:M49)&lt;2,M48=0),"",M49/M48)</x:f>
      </x:c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4" customHeight="1">
      <x:c r="A21" s="10" t="str">
        <x:v>Recurring revenue inputs</x:v>
      </x:c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2"/>
    </x:row>
    <x:row r="22" ht="23" customHeight="1">
      <x:c r="A22" s="2" t="str">
        <x:v>Opening MRR</x:v>
      </x:c>
      <x:c r="B22" s="23" t="n">
        <x:v>50000</x:v>
      </x:c>
      <x:c r="C22" s="18" t="n">
        <x:f>IF(B8="","",B8)</x:f>
        <x:v>56000</x:v>
      </x:c>
      <x:c r="D22" s="18" t="n">
        <x:f>IF(C8="","",C8)</x:f>
        <x:v>61200</x:v>
      </x:c>
      <x:c r="E22" s="18" t="n">
        <x:f>IF(D8="","",D8)</x:f>
        <x:v>66000</x:v>
      </x:c>
      <x:c r="F22" s="18" t="str">
        <x:f>IF(E8="","",E8)</x:f>
      </x:c>
      <x:c r="G22" s="18" t="str">
        <x:f>IF(F8="","",F8)</x:f>
      </x:c>
      <x:c r="H22" s="18" t="str">
        <x:f>IF(G8="","",G8)</x:f>
      </x:c>
      <x:c r="I22" s="18" t="str">
        <x:f>IF(H8="","",H8)</x:f>
      </x:c>
      <x:c r="J22" s="18" t="str">
        <x:f>IF(I8="","",I8)</x:f>
      </x:c>
      <x:c r="K22" s="18" t="str">
        <x:f>IF(J8="","",J8)</x:f>
      </x:c>
      <x:c r="L22" s="18" t="str">
        <x:f>IF(K8="","",K8)</x:f>
      </x:c>
      <x:c r="M22" s="18" t="str">
        <x:f>IF(L8="","",L8)</x:f>
      </x:c>
      <x:c r="N22" s="2"/>
    </x:row>
    <x:row r="23" ht="23" customHeight="1">
      <x:c r="A23" s="2" t="str">
        <x:v>New customer MRR</x:v>
      </x:c>
      <x:c r="B23" s="23" t="n">
        <x:v>5000</x:v>
      </x:c>
      <x:c r="C23" s="23" t="n">
        <x:v>6000</x:v>
      </x:c>
      <x:c r="D23" s="23" t="n">
        <x:v>4000</x:v>
      </x:c>
      <x:c r="E23" s="23"/>
      <x:c r="F23" s="23"/>
      <x:c r="G23" s="23"/>
      <x:c r="H23" s="23"/>
      <x:c r="I23" s="23"/>
      <x:c r="J23" s="23"/>
      <x:c r="K23" s="23"/>
      <x:c r="L23" s="23"/>
      <x:c r="M23" s="23"/>
      <x:c r="N23" s="2"/>
    </x:row>
    <x:row r="24" ht="23" customHeight="1">
      <x:c r="A24" s="2" t="str">
        <x:v>Expansion MRR</x:v>
      </x:c>
      <x:c r="B24" s="23" t="n">
        <x:v>2000</x:v>
      </x:c>
      <x:c r="C24" s="23" t="n">
        <x:v>1500</x:v>
      </x:c>
      <x:c r="D24" s="23" t="n">
        <x:v>2200</x:v>
      </x:c>
      <x:c r="E24" s="23"/>
      <x:c r="F24" s="23"/>
      <x:c r="G24" s="23"/>
      <x:c r="H24" s="23"/>
      <x:c r="I24" s="23"/>
      <x:c r="J24" s="23"/>
      <x:c r="K24" s="23"/>
      <x:c r="L24" s="23"/>
      <x:c r="M24" s="23"/>
      <x:c r="N24" s="2"/>
    </x:row>
    <x:row r="25" ht="23" customHeight="1">
      <x:c r="A25" s="2" t="str">
        <x:v>Contraction MRR</x:v>
      </x:c>
      <x:c r="B25" s="23" t="n">
        <x:v>500</x:v>
      </x:c>
      <x:c r="C25" s="23" t="n">
        <x:v>800</x:v>
      </x:c>
      <x:c r="D25" s="23" t="n">
        <x:v>400</x:v>
      </x:c>
      <x:c r="E25" s="23"/>
      <x:c r="F25" s="23"/>
      <x:c r="G25" s="23"/>
      <x:c r="H25" s="23"/>
      <x:c r="I25" s="23"/>
      <x:c r="J25" s="23"/>
      <x:c r="K25" s="23"/>
      <x:c r="L25" s="23"/>
      <x:c r="M25" s="23"/>
      <x:c r="N25" s="2"/>
    </x:row>
    <x:row r="26" ht="23" customHeight="1">
      <x:c r="A26" s="2" t="str">
        <x:v>Churned MRR</x:v>
      </x:c>
      <x:c r="B26" s="23" t="n">
        <x:v>1500</x:v>
      </x:c>
      <x:c r="C26" s="23" t="n">
        <x:v>2000</x:v>
      </x:c>
      <x:c r="D26" s="23" t="n">
        <x:v>1000</x:v>
      </x:c>
      <x:c r="E26" s="23"/>
      <x:c r="F26" s="23"/>
      <x:c r="G26" s="23"/>
      <x:c r="H26" s="23"/>
      <x:c r="I26" s="23"/>
      <x:c r="J26" s="23"/>
      <x:c r="K26" s="23"/>
      <x:c r="L26" s="23"/>
      <x:c r="M26" s="23"/>
      <x:c r="N26" s="2"/>
    </x:row>
    <x:row r="27" ht="23" customHeight="1">
      <x:c r="A27" s="2" t="str">
        <x:v>Reactivated MRR</x:v>
      </x:c>
      <x:c r="B27" s="23" t="n">
        <x:v>1000</x:v>
      </x:c>
      <x:c r="C27" s="23" t="n">
        <x:v>500</x:v>
      </x:c>
      <x:c r="D27" s="23" t="n">
        <x:v>0</x:v>
      </x:c>
      <x:c r="E27" s="23"/>
      <x:c r="F27" s="23"/>
      <x:c r="G27" s="23"/>
      <x:c r="H27" s="23"/>
      <x:c r="I27" s="23"/>
      <x:c r="J27" s="23"/>
      <x:c r="K27" s="23"/>
      <x:c r="L27" s="23"/>
      <x:c r="M27" s="23"/>
      <x:c r="N27" s="2"/>
    </x:row>
    <x:row r="28" ht="23" customHeight="1">
      <x:c r="A28" s="2" t="str">
        <x:v>Existing-customer reactivation MRR</x:v>
      </x:c>
      <x:c r="B28" s="23" t="n">
        <x:v>0</x:v>
      </x:c>
      <x:c r="C28" s="23" t="n">
        <x:v>0</x:v>
      </x:c>
      <x:c r="D28" s="23" t="n">
        <x:v>0</x:v>
      </x:c>
      <x:c r="E28" s="23"/>
      <x:c r="F28" s="23"/>
      <x:c r="G28" s="23"/>
      <x:c r="H28" s="23"/>
      <x:c r="I28" s="23"/>
      <x:c r="J28" s="23"/>
      <x:c r="K28" s="23"/>
      <x:c r="L28" s="23"/>
      <x:c r="M28" s="23"/>
      <x:c r="N28" s="2"/>
    </x:row>
    <x:row r="29" ht="23" customHeight="1">
      <x:c r="A29" s="2" t="str">
        <x:v>Opening active customers</x:v>
      </x:c>
      <x:c r="B29" s="23" t="n">
        <x:v>50</x:v>
      </x:c>
      <x:c r="C29" s="18" t="n">
        <x:f>IF(B33="","",B33)</x:f>
        <x:v>54</x:v>
      </x:c>
      <x:c r="D29" s="18" t="n">
        <x:f>IF(C33="","",C33)</x:f>
        <x:v>59</x:v>
      </x:c>
      <x:c r="E29" s="18" t="n">
        <x:f>IF(D33="","",D33)</x:f>
        <x:v>62</x:v>
      </x:c>
      <x:c r="F29" s="18" t="str">
        <x:f>IF(E33="","",E33)</x:f>
      </x:c>
      <x:c r="G29" s="18" t="str">
        <x:f>IF(F33="","",F33)</x:f>
      </x:c>
      <x:c r="H29" s="18" t="str">
        <x:f>IF(G33="","",G33)</x:f>
      </x:c>
      <x:c r="I29" s="18" t="str">
        <x:f>IF(H33="","",H33)</x:f>
      </x:c>
      <x:c r="J29" s="18" t="str">
        <x:f>IF(I33="","",I33)</x:f>
      </x:c>
      <x:c r="K29" s="18" t="str">
        <x:f>IF(J33="","",J33)</x:f>
      </x:c>
      <x:c r="L29" s="18" t="str">
        <x:f>IF(K33="","",K33)</x:f>
      </x:c>
      <x:c r="M29" s="18" t="str">
        <x:f>IF(L33="","",L33)</x:f>
      </x:c>
      <x:c r="N29" s="2"/>
    </x:row>
    <x:row r="30" ht="23" customHeight="1">
      <x:c r="A30" s="2" t="str">
        <x:v>New customers</x:v>
      </x:c>
      <x:c r="B30" s="23" t="n">
        <x:v>5</x:v>
      </x:c>
      <x:c r="C30" s="23" t="n">
        <x:v>6</x:v>
      </x:c>
      <x:c r="D30" s="23" t="n">
        <x:v>4</x:v>
      </x:c>
      <x:c r="E30" s="23"/>
      <x:c r="F30" s="23"/>
      <x:c r="G30" s="23"/>
      <x:c r="H30" s="23"/>
      <x:c r="I30" s="23"/>
      <x:c r="J30" s="23"/>
      <x:c r="K30" s="23"/>
      <x:c r="L30" s="23"/>
      <x:c r="M30" s="23"/>
      <x:c r="N30" s="2"/>
    </x:row>
    <x:row r="31" ht="23" customHeight="1">
      <x:c r="A31" s="2" t="str">
        <x:v>Churned customers</x:v>
      </x:c>
      <x:c r="B31" s="23" t="n">
        <x:v>2</x:v>
      </x:c>
      <x:c r="C31" s="23" t="n">
        <x:v>2</x:v>
      </x:c>
      <x:c r="D31" s="23" t="n">
        <x:v>1</x:v>
      </x:c>
      <x:c r="E31" s="23"/>
      <x:c r="F31" s="23"/>
      <x:c r="G31" s="23"/>
      <x:c r="H31" s="23"/>
      <x:c r="I31" s="23"/>
      <x:c r="J31" s="23"/>
      <x:c r="K31" s="23"/>
      <x:c r="L31" s="23"/>
      <x:c r="M31" s="23"/>
      <x:c r="N31" s="2"/>
    </x:row>
    <x:row r="32" ht="23" customHeight="1">
      <x:c r="A32" s="2" t="str">
        <x:v>Reactivated customers</x:v>
      </x:c>
      <x:c r="B32" s="23" t="n">
        <x:v>1</x:v>
      </x:c>
      <x:c r="C32" s="23" t="n">
        <x:v>1</x:v>
      </x:c>
      <x:c r="D32" s="23" t="n">
        <x:v>0</x:v>
      </x:c>
      <x:c r="E32" s="23"/>
      <x:c r="F32" s="23"/>
      <x:c r="G32" s="23"/>
      <x:c r="H32" s="23"/>
      <x:c r="I32" s="23"/>
      <x:c r="J32" s="23"/>
      <x:c r="K32" s="23"/>
      <x:c r="L32" s="23"/>
      <x:c r="M32" s="23"/>
      <x:c r="N32" s="2"/>
    </x:row>
    <x:row r="33" ht="23" customHeight="1">
      <x:c r="A33" s="2" t="str">
        <x:v>Closing active customers</x:v>
      </x:c>
      <x:c r="B33" s="24" t="n">
        <x:f>IF(COUNT(B29:B32)&lt;4,"",B29+B30-B31+B32)</x:f>
        <x:v>54</x:v>
      </x:c>
      <x:c r="C33" s="24" t="n">
        <x:f>IF(COUNT(C29:C32)&lt;4,"",C29+C30-C31+C32)</x:f>
        <x:v>59</x:v>
      </x:c>
      <x:c r="D33" s="24" t="n">
        <x:f>IF(COUNT(D29:D32)&lt;4,"",D29+D30-D31+D32)</x:f>
        <x:v>62</x:v>
      </x:c>
      <x:c r="E33" s="24" t="str">
        <x:f>IF(COUNT(E29:E32)&lt;4,"",E29+E30-E31+E32)</x:f>
      </x:c>
      <x:c r="F33" s="24" t="str">
        <x:f>IF(COUNT(F29:F32)&lt;4,"",F29+F30-F31+F32)</x:f>
      </x:c>
      <x:c r="G33" s="24" t="str">
        <x:f>IF(COUNT(G29:G32)&lt;4,"",G29+G30-G31+G32)</x:f>
      </x:c>
      <x:c r="H33" s="24" t="str">
        <x:f>IF(COUNT(H29:H32)&lt;4,"",H29+H30-H31+H32)</x:f>
      </x:c>
      <x:c r="I33" s="24" t="str">
        <x:f>IF(COUNT(I29:I32)&lt;4,"",I29+I30-I31+I32)</x:f>
      </x:c>
      <x:c r="J33" s="24" t="str">
        <x:f>IF(COUNT(J29:J32)&lt;4,"",J29+J30-J31+J32)</x:f>
      </x:c>
      <x:c r="K33" s="24" t="str">
        <x:f>IF(COUNT(K29:K32)&lt;4,"",K29+K30-K31+K32)</x:f>
      </x:c>
      <x:c r="L33" s="24" t="str">
        <x:f>IF(COUNT(L29:L32)&lt;4,"",L29+L30-L31+L32)</x:f>
      </x:c>
      <x:c r="M33" s="24" t="str">
        <x:f>IF(COUNT(M29:M32)&lt;4,"",M29+M30-M31+M32)</x:f>
      </x:c>
      <x:c r="N33" s="2"/>
    </x:row>
    <x:row r="34" ht="23" customHeight="1">
      <x:c r="A34" s="2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"/>
    </x:row>
    <x:row r="35" ht="34" customHeight="1">
      <x:c r="A35" s="10" t="str">
        <x:v>Pipeline and acquisition inputs</x:v>
      </x:c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"/>
    </x:row>
    <x:row r="36" ht="23" customHeight="1">
      <x:c r="A36" s="2" t="str">
        <x:v>Open qualified pipeline (snapshot)</x:v>
      </x:c>
      <x:c r="B36" s="23" t="n">
        <x:v>180000</x:v>
      </x:c>
      <x:c r="C36" s="23" t="n">
        <x:v>220000</x:v>
      </x:c>
      <x:c r="D36" s="23" t="n">
        <x:v>200000</x:v>
      </x:c>
      <x:c r="E36" s="23"/>
      <x:c r="F36" s="23"/>
      <x:c r="G36" s="23"/>
      <x:c r="H36" s="23"/>
      <x:c r="I36" s="23"/>
      <x:c r="J36" s="23"/>
      <x:c r="K36" s="23"/>
      <x:c r="L36" s="23"/>
      <x:c r="M36" s="23"/>
      <x:c r="N36" s="2"/>
    </x:row>
    <x:row r="37" ht="23" customHeight="1">
      <x:c r="A37" s="2" t="str">
        <x:v>Remaining target for same period</x:v>
      </x:c>
      <x:c r="B37" s="23" t="n">
        <x:v>60000</x:v>
      </x:c>
      <x:c r="C37" s="23" t="n">
        <x:v>65000</x:v>
      </x:c>
      <x:c r="D37" s="23" t="n">
        <x:v>60000</x:v>
      </x:c>
      <x:c r="E37" s="23"/>
      <x:c r="F37" s="23"/>
      <x:c r="G37" s="23"/>
      <x:c r="H37" s="23"/>
      <x:c r="I37" s="23"/>
      <x:c r="J37" s="23"/>
      <x:c r="K37" s="23"/>
      <x:c r="L37" s="23"/>
      <x:c r="M37" s="23"/>
      <x:c r="N37" s="2"/>
    </x:row>
    <x:row r="38" ht="23" customHeight="1">
      <x:c r="A38" s="2" t="str">
        <x:v>Closed Won deals in month</x:v>
      </x:c>
      <x:c r="B38" s="23" t="n">
        <x:v>6</x:v>
      </x:c>
      <x:c r="C38" s="23" t="n">
        <x:v>7</x:v>
      </x:c>
      <x:c r="D38" s="23" t="n">
        <x:v>5</x:v>
      </x:c>
      <x:c r="E38" s="23"/>
      <x:c r="F38" s="23"/>
      <x:c r="G38" s="23"/>
      <x:c r="H38" s="23"/>
      <x:c r="I38" s="23"/>
      <x:c r="J38" s="23"/>
      <x:c r="K38" s="23"/>
      <x:c r="L38" s="23"/>
      <x:c r="M38" s="23"/>
      <x:c r="N38" s="2"/>
    </x:row>
    <x:row r="39" ht="23" customHeight="1">
      <x:c r="A39" s="2" t="str">
        <x:v>Closed Lost deals in month</x:v>
      </x:c>
      <x:c r="B39" s="23" t="n">
        <x:v>9</x:v>
      </x:c>
      <x:c r="C39" s="23" t="n">
        <x:v>7</x:v>
      </x:c>
      <x:c r="D39" s="23" t="n">
        <x:v>10</x:v>
      </x:c>
      <x:c r="E39" s="23"/>
      <x:c r="F39" s="23"/>
      <x:c r="G39" s="23"/>
      <x:c r="H39" s="23"/>
      <x:c r="I39" s="23"/>
      <x:c r="J39" s="23"/>
      <x:c r="K39" s="23"/>
      <x:c r="L39" s="23"/>
      <x:c r="M39" s="23"/>
      <x:c r="N39" s="2"/>
    </x:row>
    <x:row r="40" ht="23" customHeight="1">
      <x:c r="A40" s="2" t="str">
        <x:v>Sales and marketing spend</x:v>
      </x:c>
      <x:c r="B40" s="23" t="n">
        <x:v>18000</x:v>
      </x:c>
      <x:c r="C40" s="23" t="n">
        <x:v>22000</x:v>
      </x:c>
      <x:c r="D40" s="23" t="n">
        <x:v>19000</x:v>
      </x:c>
      <x:c r="E40" s="23"/>
      <x:c r="F40" s="23"/>
      <x:c r="G40" s="23"/>
      <x:c r="H40" s="23"/>
      <x:c r="I40" s="23"/>
      <x:c r="J40" s="23"/>
      <x:c r="K40" s="23"/>
      <x:c r="L40" s="23"/>
      <x:c r="M40" s="23"/>
      <x:c r="N40" s="2"/>
    </x:row>
    <x:row r="41" ht="23" customHeight="1">
      <x:c r="A41" s="2" t="str">
        <x:v>Gross margin on recurring revenue</x:v>
      </x:c>
      <x:c r="B41" s="14" t="n">
        <x:v>0.8</x:v>
      </x:c>
      <x:c r="C41" s="14" t="n">
        <x:v>0.8</x:v>
      </x:c>
      <x:c r="D41" s="14" t="n">
        <x:v>0.8</x:v>
      </x:c>
      <x:c r="E41" s="14"/>
      <x:c r="F41" s="14"/>
      <x:c r="G41" s="14"/>
      <x:c r="H41" s="14"/>
      <x:c r="I41" s="14"/>
      <x:c r="J41" s="14"/>
      <x:c r="K41" s="14"/>
      <x:c r="L41" s="14"/>
      <x:c r="M41" s="14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34" customHeight="1">
      <x:c r="A43" s="10" t="str">
        <x:v>Cohort conversion inputs</x:v>
      </x:c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2"/>
    </x:row>
    <x:row r="44" ht="23" customHeight="1">
      <x:c r="A44" s="2" t="str">
        <x:v>Lead cohort entering in month</x:v>
      </x:c>
      <x:c r="B44" s="13" t="n">
        <x:v>150</x:v>
      </x:c>
      <x:c r="C44" s="13" t="n">
        <x:v>170</x:v>
      </x:c>
      <x:c r="D44" s="13" t="n">
        <x:v>160</x:v>
      </x:c>
      <x:c r="E44" s="13"/>
      <x:c r="F44" s="13"/>
      <x:c r="G44" s="13"/>
      <x:c r="H44" s="13"/>
      <x:c r="I44" s="13"/>
      <x:c r="J44" s="13"/>
      <x:c r="K44" s="13"/>
      <x:c r="L44" s="13"/>
      <x:c r="M44" s="13"/>
      <x:c r="N44" s="2"/>
    </x:row>
    <x:row r="45" ht="23" customHeight="1">
      <x:c r="A45" s="2" t="str">
        <x:v>Of those leads: became MQL</x:v>
      </x:c>
      <x:c r="B45" s="13" t="n">
        <x:v>45</x:v>
      </x:c>
      <x:c r="C45" s="13" t="n">
        <x:v>51</x:v>
      </x:c>
      <x:c r="D45" s="13" t="n">
        <x:v>48</x:v>
      </x:c>
      <x:c r="E45" s="13"/>
      <x:c r="F45" s="13"/>
      <x:c r="G45" s="13"/>
      <x:c r="H45" s="13"/>
      <x:c r="I45" s="13"/>
      <x:c r="J45" s="13"/>
      <x:c r="K45" s="13"/>
      <x:c r="L45" s="13"/>
      <x:c r="M45" s="13"/>
      <x:c r="N45" s="2"/>
    </x:row>
    <x:row r="46" ht="23" customHeight="1">
      <x:c r="A46" s="2" t="str">
        <x:v>MQL cohort entering in month</x:v>
      </x:c>
      <x:c r="B46" s="13" t="n">
        <x:v>40</x:v>
      </x:c>
      <x:c r="C46" s="13" t="n">
        <x:v>48</x:v>
      </x:c>
      <x:c r="D46" s="13" t="n">
        <x:v>46</x:v>
      </x:c>
      <x:c r="E46" s="13"/>
      <x:c r="F46" s="13"/>
      <x:c r="G46" s="13"/>
      <x:c r="H46" s="13"/>
      <x:c r="I46" s="13"/>
      <x:c r="J46" s="13"/>
      <x:c r="K46" s="13"/>
      <x:c r="L46" s="13"/>
      <x:c r="M46" s="13"/>
      <x:c r="N46" s="2"/>
    </x:row>
    <x:row r="47" ht="23" customHeight="1">
      <x:c r="A47" s="2" t="str">
        <x:v>Of those MQLs: became SQL</x:v>
      </x:c>
      <x:c r="B47" s="13" t="n">
        <x:v>20</x:v>
      </x:c>
      <x:c r="C47" s="13" t="n">
        <x:v>25</x:v>
      </x:c>
      <x:c r="D47" s="13" t="n">
        <x:v>24</x:v>
      </x:c>
      <x:c r="E47" s="13"/>
      <x:c r="F47" s="13"/>
      <x:c r="G47" s="13"/>
      <x:c r="H47" s="13"/>
      <x:c r="I47" s="13"/>
      <x:c r="J47" s="13"/>
      <x:c r="K47" s="13"/>
      <x:c r="L47" s="13"/>
      <x:c r="M47" s="13"/>
      <x:c r="N47" s="2"/>
    </x:row>
    <x:row r="48" ht="23" customHeight="1">
      <x:c r="A48" s="2" t="str">
        <x:v>SQL cohort entering in month</x:v>
      </x:c>
      <x:c r="B48" s="13" t="n">
        <x:v>18</x:v>
      </x:c>
      <x:c r="C48" s="13" t="n">
        <x:v>22</x:v>
      </x:c>
      <x:c r="D48" s="13" t="n">
        <x:v>21</x:v>
      </x:c>
      <x:c r="E48" s="13"/>
      <x:c r="F48" s="13"/>
      <x:c r="G48" s="13"/>
      <x:c r="H48" s="13"/>
      <x:c r="I48" s="13"/>
      <x:c r="J48" s="13"/>
      <x:c r="K48" s="13"/>
      <x:c r="L48" s="13"/>
      <x:c r="M48" s="13"/>
      <x:c r="N48" s="2"/>
    </x:row>
    <x:row r="49" ht="23" customHeight="1">
      <x:c r="A49" s="2" t="str">
        <x:v>Of those SQLs: became opportunity</x:v>
      </x:c>
      <x:c r="B49" s="13" t="n">
        <x:v>10</x:v>
      </x:c>
      <x:c r="C49" s="13" t="n">
        <x:v>13</x:v>
      </x:c>
      <x:c r="D49" s="13" t="n">
        <x:v>12</x:v>
      </x:c>
      <x:c r="E49" s="13"/>
      <x:c r="F49" s="13"/>
      <x:c r="G49" s="13"/>
      <x:c r="H49" s="13"/>
      <x:c r="I49" s="13"/>
      <x:c r="J49" s="13"/>
      <x:c r="K49" s="13"/>
      <x:c r="L49" s="13"/>
      <x:c r="M49" s="13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34" customHeight="1">
      <x:c r="A51" s="10" t="str">
        <x:v>Review checks</x:v>
      </x:c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2"/>
    </x:row>
    <x:row r="52" ht="34" customHeight="1">
      <x:c r="A52" s="2" t="str">
        <x:v>MRR movement reconciliation</x:v>
      </x:c>
      <x:c r="B52" s="27" t="str">
        <x:f>IF(B8="","",IF(B8&lt;0,"Negative MRR","Review finance ledger"))</x:f>
        <x:v>Review finance ledger</x:v>
      </x:c>
      <x:c r="C52" s="27" t="str">
        <x:f>IF(C8="","",IF(C8&lt;0,"Negative MRR","Review finance ledger"))</x:f>
        <x:v>Review finance ledger</x:v>
      </x:c>
      <x:c r="D52" s="27" t="str">
        <x:f>IF(D8="","",IF(D8&lt;0,"Negative MRR","Review finance ledger"))</x:f>
        <x:v>Review finance ledger</x:v>
      </x:c>
      <x:c r="E52" s="27" t="str">
        <x:f>IF(E8="","",IF(E8&lt;0,"Negative MRR","Review finance ledger"))</x:f>
      </x:c>
      <x:c r="F52" s="27" t="str">
        <x:f>IF(F8="","",IF(F8&lt;0,"Negative MRR","Review finance ledger"))</x:f>
      </x:c>
      <x:c r="G52" s="27" t="str">
        <x:f>IF(G8="","",IF(G8&lt;0,"Negative MRR","Review finance ledger"))</x:f>
      </x:c>
      <x:c r="H52" s="27" t="str">
        <x:f>IF(H8="","",IF(H8&lt;0,"Negative MRR","Review finance ledger"))</x:f>
      </x:c>
      <x:c r="I52" s="27" t="str">
        <x:f>IF(I8="","",IF(I8&lt;0,"Negative MRR","Review finance ledger"))</x:f>
      </x:c>
      <x:c r="J52" s="27" t="str">
        <x:f>IF(J8="","",IF(J8&lt;0,"Negative MRR","Review finance ledger"))</x:f>
      </x:c>
      <x:c r="K52" s="27" t="str">
        <x:f>IF(K8="","",IF(K8&lt;0,"Negative MRR","Review finance ledger"))</x:f>
      </x:c>
      <x:c r="L52" s="27" t="str">
        <x:f>IF(L8="","",IF(L8&lt;0,"Negative MRR","Review finance ledger"))</x:f>
      </x:c>
      <x:c r="M52" s="27" t="str">
        <x:f>IF(M8="","",IF(M8&lt;0,"Negative MRR","Review finance ledger"))</x:f>
      </x:c>
      <x:c r="N52" s="2"/>
    </x:row>
    <x:row r="53" ht="34" customHeight="1">
      <x:c r="A53" s="2" t="str">
        <x:v>Customer count validity</x:v>
      </x:c>
      <x:c r="B53" s="27" t="str">
        <x:f>IF(B33="","",IF(B33&lt;0,"Negative count",""))</x:f>
      </x:c>
      <x:c r="C53" s="27" t="str">
        <x:f>IF(C33="","",IF(C33&lt;0,"Negative count",""))</x:f>
      </x:c>
      <x:c r="D53" s="27" t="str">
        <x:f>IF(D33="","",IF(D33&lt;0,"Negative count",""))</x:f>
      </x:c>
      <x:c r="E53" s="27" t="str">
        <x:f>IF(E33="","",IF(E33&lt;0,"Negative count",""))</x:f>
      </x:c>
      <x:c r="F53" s="27" t="str">
        <x:f>IF(F33="","",IF(F33&lt;0,"Negative count",""))</x:f>
      </x:c>
      <x:c r="G53" s="27" t="str">
        <x:f>IF(G33="","",IF(G33&lt;0,"Negative count",""))</x:f>
      </x:c>
      <x:c r="H53" s="27" t="str">
        <x:f>IF(H33="","",IF(H33&lt;0,"Negative count",""))</x:f>
      </x:c>
      <x:c r="I53" s="27" t="str">
        <x:f>IF(I33="","",IF(I33&lt;0,"Negative count",""))</x:f>
      </x:c>
      <x:c r="J53" s="27" t="str">
        <x:f>IF(J33="","",IF(J33&lt;0,"Negative count",""))</x:f>
      </x:c>
      <x:c r="K53" s="27" t="str">
        <x:f>IF(K33="","",IF(K33&lt;0,"Negative count",""))</x:f>
      </x:c>
      <x:c r="L53" s="27" t="str">
        <x:f>IF(L33="","",IF(L33&lt;0,"Negative count",""))</x:f>
      </x:c>
      <x:c r="M53" s="27" t="str">
        <x:f>IF(M33="","",IF(M33&lt;0,"Negative count",""))</x:f>
      </x:c>
      <x:c r="N53" s="2"/>
    </x:row>
    <x:row r="54" ht="34" customHeight="1">
      <x:c r="A54" s="2" t="str">
        <x:v>Cohort count validity</x:v>
      </x:c>
      <x:c r="B54" s="27" t="str">
        <x:f>IF(COUNT(B44:B49)&lt;6,"",IF(OR(B45&gt;B44,B47&gt;B46,B49&gt;B48),"Invalid numerator",""))</x:f>
      </x:c>
      <x:c r="C54" s="27" t="str">
        <x:f>IF(COUNT(C44:C49)&lt;6,"",IF(OR(C45&gt;C44,C47&gt;C46,C49&gt;C48),"Invalid numerator",""))</x:f>
      </x:c>
      <x:c r="D54" s="27" t="str">
        <x:f>IF(COUNT(D44:D49)&lt;6,"",IF(OR(D45&gt;D44,D47&gt;D46,D49&gt;D48),"Invalid numerator",""))</x:f>
      </x:c>
      <x:c r="E54" s="27" t="str">
        <x:f>IF(COUNT(E44:E49)&lt;6,"",IF(OR(E45&gt;E44,E47&gt;E46,E49&gt;E48),"Invalid numerator",""))</x:f>
      </x:c>
      <x:c r="F54" s="27" t="str">
        <x:f>IF(COUNT(F44:F49)&lt;6,"",IF(OR(F45&gt;F44,F47&gt;F46,F49&gt;F48),"Invalid numerator",""))</x:f>
      </x:c>
      <x:c r="G54" s="27" t="str">
        <x:f>IF(COUNT(G44:G49)&lt;6,"",IF(OR(G45&gt;G44,G47&gt;G46,G49&gt;G48),"Invalid numerator",""))</x:f>
      </x:c>
      <x:c r="H54" s="27" t="str">
        <x:f>IF(COUNT(H44:H49)&lt;6,"",IF(OR(H45&gt;H44,H47&gt;H46,H49&gt;H48),"Invalid numerator",""))</x:f>
      </x:c>
      <x:c r="I54" s="27" t="str">
        <x:f>IF(COUNT(I44:I49)&lt;6,"",IF(OR(I45&gt;I44,I47&gt;I46,I49&gt;I48),"Invalid numerator",""))</x:f>
      </x:c>
      <x:c r="J54" s="27" t="str">
        <x:f>IF(COUNT(J44:J49)&lt;6,"",IF(OR(J45&gt;J44,J47&gt;J46,J49&gt;J48),"Invalid numerator",""))</x:f>
      </x:c>
      <x:c r="K54" s="27" t="str">
        <x:f>IF(COUNT(K44:K49)&lt;6,"",IF(OR(K45&gt;K44,K47&gt;K46,K49&gt;K48),"Invalid numerator",""))</x:f>
      </x:c>
      <x:c r="L54" s="27" t="str">
        <x:f>IF(COUNT(L44:L49)&lt;6,"",IF(OR(L45&gt;L44,L47&gt;L46,L49&gt;L48),"Invalid numerator",""))</x:f>
      </x:c>
      <x:c r="M54" s="27" t="str">
        <x:f>IF(COUNT(M44:M49)&lt;6,"",IF(OR(M45&gt;M44,M47&gt;M46,M49&gt;M48),"Invalid numerator",""))</x:f>
      </x:c>
      <x:c r="N54" s="2"/>
    </x:row>
    <x:row r="55" ht="34" customHeight="1">
      <x:c r="A55" s="2" t="str">
        <x:v>Reactivation subset validity</x:v>
      </x:c>
      <x:c r="B55" s="27" t="str">
        <x:f>IF(COUNT(B27:B28)&lt;2,"",IF(B28&gt;B27,"Subset exceeds total",""))</x:f>
      </x:c>
      <x:c r="C55" s="27" t="str">
        <x:f>IF(COUNT(C27:C28)&lt;2,"",IF(C28&gt;C27,"Subset exceeds total",""))</x:f>
      </x:c>
      <x:c r="D55" s="27" t="str">
        <x:f>IF(COUNT(D27:D28)&lt;2,"",IF(D28&gt;D27,"Subset exceeds total",""))</x:f>
      </x:c>
      <x:c r="E55" s="27" t="str">
        <x:f>IF(COUNT(E27:E28)&lt;2,"",IF(E28&gt;E27,"Subset exceeds total",""))</x:f>
      </x:c>
      <x:c r="F55" s="27" t="str">
        <x:f>IF(COUNT(F27:F28)&lt;2,"",IF(F28&gt;F27,"Subset exceeds total",""))</x:f>
      </x:c>
      <x:c r="G55" s="27" t="str">
        <x:f>IF(COUNT(G27:G28)&lt;2,"",IF(G28&gt;G27,"Subset exceeds total",""))</x:f>
      </x:c>
      <x:c r="H55" s="27" t="str">
        <x:f>IF(COUNT(H27:H28)&lt;2,"",IF(H28&gt;H27,"Subset exceeds total",""))</x:f>
      </x:c>
      <x:c r="I55" s="27" t="str">
        <x:f>IF(COUNT(I27:I28)&lt;2,"",IF(I28&gt;I27,"Subset exceeds total",""))</x:f>
      </x:c>
      <x:c r="J55" s="27" t="str">
        <x:f>IF(COUNT(J27:J28)&lt;2,"",IF(J28&gt;J27,"Subset exceeds total",""))</x:f>
      </x:c>
      <x:c r="K55" s="27" t="str">
        <x:f>IF(COUNT(K27:K28)&lt;2,"",IF(K28&gt;K27,"Subset exceeds total",""))</x:f>
      </x:c>
      <x:c r="L55" s="27" t="str">
        <x:f>IF(COUNT(L27:L28)&lt;2,"",IF(L28&gt;L27,"Subset exceeds total",""))</x:f>
      </x:c>
      <x:c r="M55" s="27" t="str">
        <x:f>IF(COUNT(M27:M28)&lt;2,"",IF(M28&gt;M27,"Subset exceeds total",""))</x:f>
      </x:c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4" t="str">
        <x:v>MRR excludes one-time fees. ARR is closing MRR × 12, not recognised revenue or a forecast.</x:v>
      </x:c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4" t="str">
        <x:v>NRR excludes new customers. Row 28 includes only reactivation from the opening-customer cohort.</x:v>
      </x:c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4" t="str">
        <x:v>GRR excludes expansion and reactivation. Reconcile closing MRR with the finance ledger monthly.</x:v>
      </x:c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4" t="str">
        <x:v>Pipeline coverage uses open qualified pipeline and the remaining target for the same horizon and value basis.</x:v>
      </x:c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4" t="str">
        <x:v>CAC uses this month’s spend / new customers. It is a same-month proxy and can be distorted by sales-cycle lag.</x:v>
      </x:c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4" t="str">
        <x:v>Payback uses the new-customer MRR average and gross margin. It is a proxy, not a cohort cash-flow model.</x:v>
      </x:c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4" t="str">
        <x:v>Conversion numerators must be subsets of their own cohorts. Use the same observation window, e.g. 90 days.</x:v>
      </x:c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4" t="str">
        <x:v>Keep recent, immature cohorts separate. Do not divide all SQLs this month by all MQLs this month.</x:v>
      </x:c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3" customHeight="1">
      <x:c r="A68" s="4" t="str">
        <x:v>Blank ratios mean inputs are incomplete or the denominator is zero. Never sum monthly rates or ARR run rates.</x:v>
      </x:c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3" customHeight="1">
      <x:c r="A69" s="4" t="str">
        <x:v>Rows 24-26 apply to the opening-customer cohort. Enter new and reactivated MRR net of same-month changes.</x:v>
      </x:c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</x:sheetData>
  <x:pageMargins left="0.7" right="0.7" top="0.75" bottom="0.75" header="0.3" footer="0.3"/>
</x:worksheet>
</file>